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co1081\A-Matériel\"/>
    </mc:Choice>
  </mc:AlternateContent>
  <xr:revisionPtr revIDLastSave="0" documentId="13_ncr:1_{38F3DD97-9C9F-4763-B520-BA7A15F2A2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7(Ex. A)" sheetId="6" r:id="rId1"/>
    <sheet name="T7(Ex. B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5" l="1"/>
  <c r="D11" i="5" l="1"/>
  <c r="D12" i="5"/>
  <c r="C21" i="5" l="1"/>
  <c r="E21" i="5" s="1"/>
  <c r="F21" i="5" s="1"/>
  <c r="D28" i="5"/>
  <c r="D29" i="5"/>
  <c r="D30" i="5"/>
  <c r="D27" i="5"/>
  <c r="D26" i="5"/>
  <c r="D25" i="5"/>
  <c r="D24" i="5"/>
  <c r="D23" i="5"/>
  <c r="D22" i="5"/>
  <c r="E3" i="5" l="1"/>
  <c r="E5" i="5" s="1"/>
  <c r="E6" i="5" s="1"/>
  <c r="D13" i="6"/>
  <c r="E13" i="6" s="1"/>
  <c r="C13" i="6"/>
  <c r="D12" i="6"/>
  <c r="C12" i="6"/>
  <c r="D11" i="6"/>
  <c r="E11" i="6" s="1"/>
  <c r="C11" i="6"/>
  <c r="D10" i="6"/>
  <c r="E10" i="6" s="1"/>
  <c r="C10" i="6"/>
  <c r="D9" i="6"/>
  <c r="C9" i="6"/>
  <c r="D8" i="6"/>
  <c r="E8" i="6" s="1"/>
  <c r="C8" i="6"/>
  <c r="D15" i="5"/>
  <c r="D14" i="5"/>
  <c r="D13" i="5"/>
  <c r="C10" i="5"/>
  <c r="H5" i="5" l="1"/>
  <c r="E10" i="5"/>
  <c r="F10" i="5" s="1"/>
  <c r="C29" i="5"/>
  <c r="E29" i="5" s="1"/>
  <c r="C27" i="5"/>
  <c r="E27" i="5" s="1"/>
  <c r="C23" i="5"/>
  <c r="E23" i="5" s="1"/>
  <c r="C30" i="5"/>
  <c r="E30" i="5" s="1"/>
  <c r="C22" i="5"/>
  <c r="E22" i="5" s="1"/>
  <c r="F22" i="5" s="1"/>
  <c r="C28" i="5"/>
  <c r="E28" i="5" s="1"/>
  <c r="C25" i="5"/>
  <c r="E25" i="5" s="1"/>
  <c r="C26" i="5"/>
  <c r="E26" i="5" s="1"/>
  <c r="C24" i="5"/>
  <c r="E24" i="5" s="1"/>
  <c r="C15" i="5"/>
  <c r="E15" i="5" s="1"/>
  <c r="C14" i="6"/>
  <c r="E9" i="6"/>
  <c r="F9" i="6" s="1"/>
  <c r="F11" i="6"/>
  <c r="F13" i="6"/>
  <c r="F10" i="6"/>
  <c r="E12" i="6"/>
  <c r="F12" i="6" s="1"/>
  <c r="F8" i="6"/>
  <c r="G8" i="6" s="1"/>
  <c r="C12" i="5"/>
  <c r="E12" i="5" s="1"/>
  <c r="C11" i="5"/>
  <c r="C14" i="5"/>
  <c r="E14" i="5" s="1"/>
  <c r="C13" i="5"/>
  <c r="E13" i="5" s="1"/>
  <c r="F23" i="5" l="1"/>
  <c r="F24" i="5" s="1"/>
  <c r="F25" i="5" s="1"/>
  <c r="F26" i="5" s="1"/>
  <c r="F27" i="5" s="1"/>
  <c r="F28" i="5" s="1"/>
  <c r="F29" i="5" s="1"/>
  <c r="E11" i="5"/>
  <c r="H6" i="5"/>
  <c r="G9" i="6"/>
  <c r="G10" i="6" s="1"/>
  <c r="G11" i="6" s="1"/>
  <c r="G12" i="6" s="1"/>
  <c r="G13" i="6" s="1"/>
  <c r="G14" i="6" s="1"/>
  <c r="F11" i="5" l="1"/>
  <c r="H3" i="5"/>
  <c r="H4" i="5" s="1"/>
  <c r="F30" i="5"/>
  <c r="H7" i="5" s="1"/>
  <c r="F12" i="5"/>
  <c r="F13" i="5" s="1"/>
  <c r="F14" i="5" s="1"/>
  <c r="F15" i="5" s="1"/>
  <c r="F16" i="5" s="1"/>
  <c r="H2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 Authorized Customer</author>
  </authors>
  <commentList>
    <comment ref="E6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<sst xmlns="http://schemas.openxmlformats.org/spreadsheetml/2006/main" count="39" uniqueCount="26">
  <si>
    <t>Années</t>
  </si>
  <si>
    <t>I</t>
  </si>
  <si>
    <t>R</t>
  </si>
  <si>
    <t>Taux d'imposition</t>
  </si>
  <si>
    <t>VA des flux</t>
  </si>
  <si>
    <t>Flux actuels                  cumulés</t>
  </si>
  <si>
    <t>VAN</t>
  </si>
  <si>
    <t>Bénéfices nets</t>
  </si>
  <si>
    <t>Impôts à payer</t>
  </si>
  <si>
    <t>Amortissement</t>
  </si>
  <si>
    <t>Ben. imposable</t>
  </si>
  <si>
    <t>Flux revenus</t>
  </si>
  <si>
    <r>
      <t>1/(1+R)</t>
    </r>
    <r>
      <rPr>
        <vertAlign val="superscript"/>
        <sz val="14"/>
        <rFont val="Calibri"/>
        <family val="2"/>
      </rPr>
      <t xml:space="preserve">t </t>
    </r>
  </si>
  <si>
    <t>Créance ($)</t>
  </si>
  <si>
    <t>Terme (ans)</t>
  </si>
  <si>
    <t>Coupon</t>
  </si>
  <si>
    <r>
      <t>(1+R)</t>
    </r>
    <r>
      <rPr>
        <vertAlign val="superscript"/>
        <sz val="14"/>
        <rFont val="Calibri"/>
        <family val="2"/>
      </rPr>
      <t>t</t>
    </r>
  </si>
  <si>
    <t xml:space="preserve">Flux de trésorerie </t>
  </si>
  <si>
    <t>Durée de vie</t>
  </si>
  <si>
    <t>VR ($ futurs)</t>
  </si>
  <si>
    <t>TRI</t>
  </si>
  <si>
    <t>TRG</t>
  </si>
  <si>
    <t>DRFA</t>
  </si>
  <si>
    <t>Ip</t>
  </si>
  <si>
    <t>Pour le calcul du DRFA</t>
  </si>
  <si>
    <t>T* rdmt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</si>
</sst>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vertAlign val="superscript"/>
      <sz val="14"/>
      <name val="Calibri"/>
      <family val="2"/>
    </font>
    <font>
      <sz val="14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21" xfId="0" applyFont="1" applyFill="1" applyBorder="1" applyAlignment="1">
      <alignment horizontal="left"/>
    </xf>
    <xf numFmtId="3" fontId="2" fillId="0" borderId="22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0" fontId="1" fillId="0" borderId="22" xfId="0" applyNumberFormat="1" applyFont="1" applyFill="1" applyBorder="1" applyAlignment="1">
      <alignment horizontal="right"/>
    </xf>
    <xf numFmtId="10" fontId="1" fillId="0" borderId="16" xfId="0" applyNumberFormat="1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1" fontId="4" fillId="0" borderId="12" xfId="0" applyNumberFormat="1" applyFont="1" applyFill="1" applyBorder="1" applyAlignment="1">
      <alignment horizontal="right" vertical="center"/>
    </xf>
    <xf numFmtId="1" fontId="4" fillId="0" borderId="11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right" vertical="center" wrapText="1"/>
    </xf>
    <xf numFmtId="165" fontId="2" fillId="0" borderId="17" xfId="0" applyNumberFormat="1" applyFont="1" applyFill="1" applyBorder="1" applyAlignment="1">
      <alignment horizontal="right" vertical="center" wrapText="1"/>
    </xf>
    <xf numFmtId="164" fontId="2" fillId="0" borderId="17" xfId="0" applyNumberFormat="1" applyFont="1" applyFill="1" applyBorder="1" applyAlignment="1">
      <alignment horizontal="right" vertical="center" wrapText="1"/>
    </xf>
    <xf numFmtId="1" fontId="4" fillId="0" borderId="14" xfId="0" applyNumberFormat="1" applyFont="1" applyFill="1" applyBorder="1" applyAlignment="1">
      <alignment horizontal="right" vertical="center"/>
    </xf>
    <xf numFmtId="1" fontId="4" fillId="0" borderId="13" xfId="0" applyNumberFormat="1" applyFont="1" applyFill="1" applyBorder="1" applyAlignment="1">
      <alignment horizontal="right" vertical="center"/>
    </xf>
    <xf numFmtId="3" fontId="1" fillId="0" borderId="7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" fontId="2" fillId="0" borderId="15" xfId="0" applyNumberFormat="1" applyFont="1" applyFill="1" applyBorder="1" applyAlignment="1">
      <alignment horizontal="right" vertical="center" wrapText="1"/>
    </xf>
    <xf numFmtId="1" fontId="1" fillId="0" borderId="16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3" fontId="2" fillId="0" borderId="18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left"/>
    </xf>
    <xf numFmtId="3" fontId="2" fillId="0" borderId="19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/>
    <xf numFmtId="0" fontId="1" fillId="0" borderId="3" xfId="0" applyFont="1" applyFill="1" applyBorder="1"/>
    <xf numFmtId="0" fontId="1" fillId="0" borderId="5" xfId="0" applyFont="1" applyFill="1" applyBorder="1" applyAlignment="1">
      <alignment horizontal="left"/>
    </xf>
    <xf numFmtId="3" fontId="1" fillId="0" borderId="20" xfId="0" applyNumberFormat="1" applyFont="1" applyFill="1" applyBorder="1" applyAlignment="1">
      <alignment horizontal="right"/>
    </xf>
    <xf numFmtId="3" fontId="1" fillId="0" borderId="6" xfId="0" applyNumberFormat="1" applyFont="1" applyFill="1" applyBorder="1"/>
    <xf numFmtId="3" fontId="1" fillId="0" borderId="0" xfId="0" applyNumberFormat="1" applyFont="1" applyFill="1"/>
    <xf numFmtId="3" fontId="2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left"/>
    </xf>
    <xf numFmtId="10" fontId="1" fillId="0" borderId="19" xfId="0" applyNumberFormat="1" applyFont="1" applyFill="1" applyBorder="1" applyAlignment="1">
      <alignment horizontal="right"/>
    </xf>
    <xf numFmtId="10" fontId="1" fillId="0" borderId="4" xfId="0" applyNumberFormat="1" applyFont="1" applyFill="1" applyBorder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0" fillId="0" borderId="1" xfId="0" applyFill="1" applyBorder="1"/>
    <xf numFmtId="2" fontId="0" fillId="0" borderId="2" xfId="0" applyNumberFormat="1" applyFill="1" applyBorder="1"/>
    <xf numFmtId="0" fontId="0" fillId="0" borderId="3" xfId="0" applyFill="1" applyBorder="1"/>
    <xf numFmtId="2" fontId="0" fillId="0" borderId="4" xfId="0" applyNumberFormat="1" applyFill="1" applyBorder="1"/>
    <xf numFmtId="10" fontId="0" fillId="0" borderId="4" xfId="0" applyNumberFormat="1" applyFill="1" applyBorder="1"/>
    <xf numFmtId="0" fontId="0" fillId="0" borderId="5" xfId="0" applyFill="1" applyBorder="1"/>
    <xf numFmtId="2" fontId="0" fillId="0" borderId="6" xfId="0" applyNumberFormat="1" applyFill="1" applyBorder="1"/>
    <xf numFmtId="0" fontId="4" fillId="0" borderId="2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F9" sqref="F9"/>
    </sheetView>
  </sheetViews>
  <sheetFormatPr baseColWidth="10" defaultRowHeight="15" x14ac:dyDescent="0.25"/>
  <cols>
    <col min="1" max="1" width="3.42578125" customWidth="1"/>
    <col min="2" max="7" width="13.7109375" customWidth="1"/>
    <col min="8" max="8" width="22.28515625" customWidth="1"/>
    <col min="9" max="9" width="34.5703125" bestFit="1" customWidth="1"/>
  </cols>
  <sheetData>
    <row r="1" spans="1:8" ht="15.75" thickBot="1" x14ac:dyDescent="0.3"/>
    <row r="2" spans="1:8" ht="19.5" thickBot="1" x14ac:dyDescent="0.35">
      <c r="A2" s="1"/>
      <c r="B2" s="2" t="s">
        <v>13</v>
      </c>
      <c r="C2" s="3">
        <v>100000</v>
      </c>
      <c r="D2" s="1"/>
      <c r="E2" s="1"/>
      <c r="F2" s="1"/>
      <c r="G2" s="1"/>
      <c r="H2" s="1"/>
    </row>
    <row r="3" spans="1:8" ht="19.5" thickBot="1" x14ac:dyDescent="0.35">
      <c r="A3" s="1"/>
      <c r="B3" s="2" t="s">
        <v>14</v>
      </c>
      <c r="C3" s="3">
        <v>5</v>
      </c>
      <c r="D3" s="4"/>
      <c r="E3" s="1"/>
      <c r="F3" s="1"/>
      <c r="G3" s="1"/>
      <c r="H3" s="1"/>
    </row>
    <row r="4" spans="1:8" ht="19.5" thickBot="1" x14ac:dyDescent="0.35">
      <c r="A4" s="1"/>
      <c r="B4" s="2" t="s">
        <v>15</v>
      </c>
      <c r="C4" s="5">
        <v>0.1</v>
      </c>
      <c r="D4" s="4"/>
      <c r="E4" s="1"/>
      <c r="F4" s="1"/>
      <c r="G4" s="1"/>
      <c r="H4" s="1"/>
    </row>
    <row r="5" spans="1:8" ht="19.5" thickBot="1" x14ac:dyDescent="0.35">
      <c r="A5" s="1"/>
      <c r="B5" s="2" t="s">
        <v>2</v>
      </c>
      <c r="C5" s="6">
        <v>0.12</v>
      </c>
      <c r="D5" s="1"/>
      <c r="E5" s="1"/>
      <c r="F5" s="1"/>
      <c r="G5" s="1"/>
      <c r="H5" s="1"/>
    </row>
    <row r="6" spans="1:8" ht="19.5" thickBot="1" x14ac:dyDescent="0.35">
      <c r="A6" s="1"/>
      <c r="B6" s="1"/>
      <c r="C6" s="1"/>
      <c r="D6" s="4"/>
      <c r="E6" s="1"/>
      <c r="F6" s="1"/>
      <c r="G6" s="1"/>
      <c r="H6" s="1"/>
    </row>
    <row r="7" spans="1:8" ht="57" thickBot="1" x14ac:dyDescent="0.3">
      <c r="A7" s="1"/>
      <c r="B7" s="7" t="s">
        <v>0</v>
      </c>
      <c r="C7" s="8" t="s">
        <v>17</v>
      </c>
      <c r="D7" s="7" t="s">
        <v>16</v>
      </c>
      <c r="E7" s="7" t="s">
        <v>12</v>
      </c>
      <c r="F7" s="9" t="s">
        <v>4</v>
      </c>
      <c r="G7" s="10" t="s">
        <v>5</v>
      </c>
      <c r="H7" s="1"/>
    </row>
    <row r="8" spans="1:8" ht="18.75" x14ac:dyDescent="0.25">
      <c r="A8" s="1"/>
      <c r="B8" s="11">
        <v>0</v>
      </c>
      <c r="C8" s="12">
        <f>C2</f>
        <v>100000</v>
      </c>
      <c r="D8" s="13">
        <f t="shared" ref="D8:D13" si="0">(1+C$5)^B8</f>
        <v>1</v>
      </c>
      <c r="E8" s="14">
        <f>1/(1+D8)^B8</f>
        <v>1</v>
      </c>
      <c r="F8" s="15">
        <f t="shared" ref="F8:F13" si="1">C8*E8</f>
        <v>100000</v>
      </c>
      <c r="G8" s="16">
        <f>F8</f>
        <v>100000</v>
      </c>
      <c r="H8" s="1"/>
    </row>
    <row r="9" spans="1:8" ht="18.75" x14ac:dyDescent="0.25">
      <c r="A9" s="1"/>
      <c r="B9" s="17">
        <v>1</v>
      </c>
      <c r="C9" s="18">
        <f>-C$2*C$4</f>
        <v>-10000</v>
      </c>
      <c r="D9" s="19">
        <f t="shared" si="0"/>
        <v>1.1200000000000001</v>
      </c>
      <c r="E9" s="20">
        <f>1/D9</f>
        <v>0.89285714285714279</v>
      </c>
      <c r="F9" s="21">
        <f t="shared" si="1"/>
        <v>-8928.5714285714275</v>
      </c>
      <c r="G9" s="22">
        <f>G8+F9</f>
        <v>91071.42857142858</v>
      </c>
      <c r="H9" s="1"/>
    </row>
    <row r="10" spans="1:8" ht="18.75" x14ac:dyDescent="0.25">
      <c r="A10" s="1"/>
      <c r="B10" s="17">
        <v>2</v>
      </c>
      <c r="C10" s="18">
        <f>-C$2*C$4</f>
        <v>-10000</v>
      </c>
      <c r="D10" s="19">
        <f t="shared" si="0"/>
        <v>1.2544000000000002</v>
      </c>
      <c r="E10" s="20">
        <f>1/D10</f>
        <v>0.79719387755102034</v>
      </c>
      <c r="F10" s="21">
        <f t="shared" si="1"/>
        <v>-7971.9387755102034</v>
      </c>
      <c r="G10" s="22">
        <f>G9+F10</f>
        <v>83099.489795918373</v>
      </c>
      <c r="H10" s="1"/>
    </row>
    <row r="11" spans="1:8" ht="18.75" x14ac:dyDescent="0.25">
      <c r="A11" s="1"/>
      <c r="B11" s="17">
        <v>3</v>
      </c>
      <c r="C11" s="18">
        <f>-C$2*C$4</f>
        <v>-10000</v>
      </c>
      <c r="D11" s="19">
        <f t="shared" si="0"/>
        <v>1.4049280000000004</v>
      </c>
      <c r="E11" s="20">
        <f>1/D11</f>
        <v>0.71178024781341087</v>
      </c>
      <c r="F11" s="21">
        <f t="shared" si="1"/>
        <v>-7117.8024781341092</v>
      </c>
      <c r="G11" s="22">
        <f>G10+F11</f>
        <v>75981.687317784264</v>
      </c>
      <c r="H11" s="1"/>
    </row>
    <row r="12" spans="1:8" ht="18.75" x14ac:dyDescent="0.25">
      <c r="A12" s="1"/>
      <c r="B12" s="17">
        <v>4</v>
      </c>
      <c r="C12" s="18">
        <f>-C$2*C$4</f>
        <v>-10000</v>
      </c>
      <c r="D12" s="19">
        <f t="shared" si="0"/>
        <v>1.5735193600000004</v>
      </c>
      <c r="E12" s="20">
        <f>1/D12</f>
        <v>0.63551807840483121</v>
      </c>
      <c r="F12" s="21">
        <f t="shared" si="1"/>
        <v>-6355.1807840483125</v>
      </c>
      <c r="G12" s="22">
        <f>G11+F12</f>
        <v>69626.506533735956</v>
      </c>
      <c r="H12" s="1"/>
    </row>
    <row r="13" spans="1:8" ht="19.5" thickBot="1" x14ac:dyDescent="0.3">
      <c r="A13" s="1"/>
      <c r="B13" s="23">
        <v>5</v>
      </c>
      <c r="C13" s="24">
        <f>-(C$2*C$4)-C2</f>
        <v>-110000</v>
      </c>
      <c r="D13" s="25">
        <f t="shared" si="0"/>
        <v>1.7623416832000005</v>
      </c>
      <c r="E13" s="26">
        <f>1/D13</f>
        <v>0.56742685571859919</v>
      </c>
      <c r="F13" s="27">
        <f t="shared" si="1"/>
        <v>-62416.954129045909</v>
      </c>
      <c r="G13" s="28">
        <f>G12+F13</f>
        <v>7209.5524046900464</v>
      </c>
      <c r="H13" s="1"/>
    </row>
    <row r="14" spans="1:8" ht="19.5" thickBot="1" x14ac:dyDescent="0.35">
      <c r="A14" s="1"/>
      <c r="B14" s="4"/>
      <c r="C14" s="29">
        <f>SUM(C8:C13)</f>
        <v>-50000</v>
      </c>
      <c r="D14" s="30"/>
      <c r="E14" s="30"/>
      <c r="F14" s="31" t="s">
        <v>6</v>
      </c>
      <c r="G14" s="32">
        <f>G13</f>
        <v>7209.5524046900464</v>
      </c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ht="19.7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0"/>
  <sheetViews>
    <sheetView tabSelected="1" topLeftCell="A4" workbookViewId="0">
      <selection activeCell="C5" sqref="C5"/>
    </sheetView>
  </sheetViews>
  <sheetFormatPr baseColWidth="10" defaultColWidth="11.42578125" defaultRowHeight="15" x14ac:dyDescent="0.25"/>
  <cols>
    <col min="1" max="1" width="3.42578125" style="1" customWidth="1"/>
    <col min="2" max="2" width="16.85546875" style="1" bestFit="1" customWidth="1"/>
    <col min="3" max="3" width="13.42578125" style="1" customWidth="1"/>
    <col min="4" max="4" width="20.7109375" style="1" bestFit="1" customWidth="1"/>
    <col min="5" max="5" width="17.140625" style="1" bestFit="1" customWidth="1"/>
    <col min="6" max="6" width="14.28515625" style="1" bestFit="1" customWidth="1"/>
    <col min="7" max="7" width="11.42578125" style="1"/>
    <col min="8" max="8" width="12.5703125" style="1" customWidth="1"/>
    <col min="9" max="9" width="34.5703125" style="1" bestFit="1" customWidth="1"/>
    <col min="10" max="16384" width="11.42578125" style="1"/>
  </cols>
  <sheetData>
    <row r="1" spans="2:8" ht="15.75" thickBot="1" x14ac:dyDescent="0.3"/>
    <row r="2" spans="2:8" ht="18.75" x14ac:dyDescent="0.3">
      <c r="B2" s="33" t="s">
        <v>1</v>
      </c>
      <c r="C2" s="34">
        <v>100000</v>
      </c>
      <c r="D2" s="33" t="s">
        <v>9</v>
      </c>
      <c r="E2" s="35">
        <f>(C2-C6)/C3</f>
        <v>13000</v>
      </c>
      <c r="F2" s="4"/>
      <c r="G2" s="61" t="s">
        <v>6</v>
      </c>
      <c r="H2" s="62">
        <f>F16</f>
        <v>-7759.1197819324516</v>
      </c>
    </row>
    <row r="3" spans="2:8" ht="18.75" x14ac:dyDescent="0.3">
      <c r="B3" s="36" t="s">
        <v>18</v>
      </c>
      <c r="C3" s="37">
        <v>5</v>
      </c>
      <c r="D3" s="36" t="s">
        <v>10</v>
      </c>
      <c r="E3" s="38">
        <f>C5-E2</f>
        <v>7000</v>
      </c>
      <c r="F3" s="4"/>
      <c r="G3" s="63" t="s">
        <v>23</v>
      </c>
      <c r="H3" s="64">
        <f>SUM(E11:E15)/C2</f>
        <v>0.92240880218067556</v>
      </c>
    </row>
    <row r="4" spans="2:8" ht="18.75" x14ac:dyDescent="0.3">
      <c r="B4" s="36" t="s">
        <v>2</v>
      </c>
      <c r="C4" s="56">
        <v>0.1</v>
      </c>
      <c r="D4" s="39" t="s">
        <v>3</v>
      </c>
      <c r="E4" s="57">
        <v>0.2</v>
      </c>
      <c r="F4" s="4"/>
      <c r="G4" s="63" t="s">
        <v>25</v>
      </c>
      <c r="H4" s="65">
        <f>H3^(1/C3) - 1</f>
        <v>-1.6023587718485555E-2</v>
      </c>
    </row>
    <row r="5" spans="2:8" ht="18.75" x14ac:dyDescent="0.3">
      <c r="B5" s="36" t="s">
        <v>11</v>
      </c>
      <c r="C5" s="37">
        <v>20000</v>
      </c>
      <c r="D5" s="36" t="s">
        <v>8</v>
      </c>
      <c r="E5" s="38">
        <f>E3*E4</f>
        <v>1400</v>
      </c>
      <c r="F5" s="4"/>
      <c r="G5" s="63" t="s">
        <v>20</v>
      </c>
      <c r="H5" s="65">
        <f>IRR(C10:C15,0.02)</f>
        <v>7.3831865327570689E-2</v>
      </c>
    </row>
    <row r="6" spans="2:8" ht="19.5" thickBot="1" x14ac:dyDescent="0.35">
      <c r="B6" s="40" t="s">
        <v>19</v>
      </c>
      <c r="C6" s="41">
        <v>35000</v>
      </c>
      <c r="D6" s="40" t="s">
        <v>7</v>
      </c>
      <c r="E6" s="42">
        <f>C5-E5</f>
        <v>18600</v>
      </c>
      <c r="F6" s="4"/>
      <c r="G6" s="63" t="s">
        <v>21</v>
      </c>
      <c r="H6" s="65">
        <f>MIRR(C10:C15,0.1,0.06)</f>
        <v>6.9380966712467407E-2</v>
      </c>
    </row>
    <row r="7" spans="2:8" ht="19.5" thickBot="1" x14ac:dyDescent="0.35">
      <c r="B7" s="58"/>
      <c r="C7" s="59"/>
      <c r="D7" s="58"/>
      <c r="E7" s="60"/>
      <c r="F7" s="4"/>
      <c r="G7" s="66" t="s">
        <v>22</v>
      </c>
      <c r="H7" s="67">
        <f>B29+(-F29/(-F29+F30))</f>
        <v>8.0976612136559165</v>
      </c>
    </row>
    <row r="8" spans="2:8" ht="19.5" thickBot="1" x14ac:dyDescent="0.35">
      <c r="D8" s="43"/>
      <c r="E8" s="43"/>
      <c r="F8" s="4"/>
    </row>
    <row r="9" spans="2:8" ht="38.25" thickBot="1" x14ac:dyDescent="0.3">
      <c r="B9" s="7" t="s">
        <v>0</v>
      </c>
      <c r="C9" s="8" t="s">
        <v>17</v>
      </c>
      <c r="D9" s="7" t="s">
        <v>12</v>
      </c>
      <c r="E9" s="9" t="s">
        <v>4</v>
      </c>
      <c r="F9" s="10" t="s">
        <v>5</v>
      </c>
    </row>
    <row r="10" spans="2:8" ht="18.75" x14ac:dyDescent="0.25">
      <c r="B10" s="11">
        <v>0</v>
      </c>
      <c r="C10" s="44">
        <f>-C2</f>
        <v>-100000</v>
      </c>
      <c r="D10" s="11">
        <v>1</v>
      </c>
      <c r="E10" s="45">
        <f t="shared" ref="E10:E15" si="0">C10*D10</f>
        <v>-100000</v>
      </c>
      <c r="F10" s="46">
        <f>E10</f>
        <v>-100000</v>
      </c>
    </row>
    <row r="11" spans="2:8" ht="18.75" x14ac:dyDescent="0.25">
      <c r="B11" s="17">
        <v>1</v>
      </c>
      <c r="C11" s="47">
        <f>$E$6</f>
        <v>18600</v>
      </c>
      <c r="D11" s="48">
        <f>1/(1+$C$4)^B11</f>
        <v>0.90909090909090906</v>
      </c>
      <c r="E11" s="49">
        <f t="shared" si="0"/>
        <v>16909.090909090908</v>
      </c>
      <c r="F11" s="50">
        <f>F10+E11</f>
        <v>-83090.909090909088</v>
      </c>
    </row>
    <row r="12" spans="2:8" ht="18.75" x14ac:dyDescent="0.25">
      <c r="B12" s="17">
        <v>2</v>
      </c>
      <c r="C12" s="47">
        <f>$E$6</f>
        <v>18600</v>
      </c>
      <c r="D12" s="48">
        <f>1/(1+$C$4)^B12</f>
        <v>0.82644628099173545</v>
      </c>
      <c r="E12" s="49">
        <f t="shared" si="0"/>
        <v>15371.900826446279</v>
      </c>
      <c r="F12" s="50">
        <f t="shared" ref="F11:F15" si="1">F11+E12</f>
        <v>-67719.008264462813</v>
      </c>
    </row>
    <row r="13" spans="2:8" ht="18.75" x14ac:dyDescent="0.25">
      <c r="B13" s="17">
        <v>3</v>
      </c>
      <c r="C13" s="47">
        <f>$E$6</f>
        <v>18600</v>
      </c>
      <c r="D13" s="48">
        <f>1/(1+$C$4)^B13</f>
        <v>0.75131480090157754</v>
      </c>
      <c r="E13" s="49">
        <f t="shared" si="0"/>
        <v>13974.455296769342</v>
      </c>
      <c r="F13" s="50">
        <f t="shared" si="1"/>
        <v>-53744.552967693468</v>
      </c>
    </row>
    <row r="14" spans="2:8" ht="18.75" x14ac:dyDescent="0.25">
      <c r="B14" s="17">
        <v>4</v>
      </c>
      <c r="C14" s="47">
        <f>$E$6</f>
        <v>18600</v>
      </c>
      <c r="D14" s="48">
        <f>1/(1+$C$4)^B14</f>
        <v>0.68301345536507052</v>
      </c>
      <c r="E14" s="49">
        <f t="shared" si="0"/>
        <v>12704.050269790312</v>
      </c>
      <c r="F14" s="50">
        <f t="shared" si="1"/>
        <v>-41040.502697903154</v>
      </c>
    </row>
    <row r="15" spans="2:8" ht="19.5" thickBot="1" x14ac:dyDescent="0.3">
      <c r="B15" s="23">
        <v>5</v>
      </c>
      <c r="C15" s="51">
        <f>E6+C6</f>
        <v>53600</v>
      </c>
      <c r="D15" s="52">
        <f>1/(1+$C$4)^B15</f>
        <v>0.62092132305915493</v>
      </c>
      <c r="E15" s="49">
        <f t="shared" si="0"/>
        <v>33281.382915970702</v>
      </c>
      <c r="F15" s="50">
        <f t="shared" si="1"/>
        <v>-7759.1197819324516</v>
      </c>
    </row>
    <row r="16" spans="2:8" ht="19.7" customHeight="1" thickBot="1" x14ac:dyDescent="0.35">
      <c r="B16" s="4"/>
      <c r="C16" s="4"/>
      <c r="D16" s="4"/>
      <c r="E16" s="54" t="s">
        <v>6</v>
      </c>
      <c r="F16" s="55">
        <f>F15</f>
        <v>-7759.1197819324516</v>
      </c>
    </row>
    <row r="19" spans="2:6" ht="15.75" thickBot="1" x14ac:dyDescent="0.3">
      <c r="B19" s="1" t="s">
        <v>24</v>
      </c>
    </row>
    <row r="20" spans="2:6" ht="38.25" thickBot="1" x14ac:dyDescent="0.3">
      <c r="B20" s="7" t="s">
        <v>0</v>
      </c>
      <c r="C20" s="8" t="s">
        <v>17</v>
      </c>
      <c r="D20" s="7" t="s">
        <v>12</v>
      </c>
      <c r="E20" s="9" t="s">
        <v>4</v>
      </c>
      <c r="F20" s="10" t="s">
        <v>5</v>
      </c>
    </row>
    <row r="21" spans="2:6" ht="18.75" x14ac:dyDescent="0.25">
      <c r="B21" s="11">
        <v>0</v>
      </c>
      <c r="C21" s="44">
        <f>-C2</f>
        <v>-100000</v>
      </c>
      <c r="D21" s="11">
        <v>1</v>
      </c>
      <c r="E21" s="45">
        <f t="shared" ref="E21:E26" si="2">C21*D21</f>
        <v>-100000</v>
      </c>
      <c r="F21" s="68">
        <f>E21</f>
        <v>-100000</v>
      </c>
    </row>
    <row r="22" spans="2:6" ht="18.75" x14ac:dyDescent="0.25">
      <c r="B22" s="17">
        <v>1</v>
      </c>
      <c r="C22" s="47">
        <f t="shared" ref="C22:C30" si="3">$E$6</f>
        <v>18600</v>
      </c>
      <c r="D22" s="48">
        <f t="shared" ref="D22:D30" si="4">1/(1+$C$4)^B22</f>
        <v>0.90909090909090906</v>
      </c>
      <c r="E22" s="49">
        <f t="shared" si="2"/>
        <v>16909.090909090908</v>
      </c>
      <c r="F22" s="50">
        <f>F21+E22</f>
        <v>-83090.909090909088</v>
      </c>
    </row>
    <row r="23" spans="2:6" ht="18.75" x14ac:dyDescent="0.25">
      <c r="B23" s="17">
        <v>2</v>
      </c>
      <c r="C23" s="47">
        <f t="shared" si="3"/>
        <v>18600</v>
      </c>
      <c r="D23" s="48">
        <f t="shared" si="4"/>
        <v>0.82644628099173545</v>
      </c>
      <c r="E23" s="49">
        <f t="shared" si="2"/>
        <v>15371.900826446279</v>
      </c>
      <c r="F23" s="50">
        <f t="shared" ref="F23:F30" si="5">F22+E23</f>
        <v>-67719.008264462813</v>
      </c>
    </row>
    <row r="24" spans="2:6" ht="18.75" x14ac:dyDescent="0.25">
      <c r="B24" s="17">
        <v>3</v>
      </c>
      <c r="C24" s="47">
        <f t="shared" si="3"/>
        <v>18600</v>
      </c>
      <c r="D24" s="48">
        <f t="shared" si="4"/>
        <v>0.75131480090157754</v>
      </c>
      <c r="E24" s="49">
        <f t="shared" si="2"/>
        <v>13974.455296769342</v>
      </c>
      <c r="F24" s="50">
        <f t="shared" si="5"/>
        <v>-53744.552967693468</v>
      </c>
    </row>
    <row r="25" spans="2:6" ht="18.75" x14ac:dyDescent="0.25">
      <c r="B25" s="17">
        <v>4</v>
      </c>
      <c r="C25" s="47">
        <f t="shared" si="3"/>
        <v>18600</v>
      </c>
      <c r="D25" s="48">
        <f t="shared" si="4"/>
        <v>0.68301345536507052</v>
      </c>
      <c r="E25" s="49">
        <f t="shared" si="2"/>
        <v>12704.050269790312</v>
      </c>
      <c r="F25" s="50">
        <f t="shared" si="5"/>
        <v>-41040.502697903154</v>
      </c>
    </row>
    <row r="26" spans="2:6" ht="18.75" x14ac:dyDescent="0.25">
      <c r="B26" s="17">
        <v>5</v>
      </c>
      <c r="C26" s="47">
        <f t="shared" si="3"/>
        <v>18600</v>
      </c>
      <c r="D26" s="48">
        <f t="shared" si="4"/>
        <v>0.62092132305915493</v>
      </c>
      <c r="E26" s="49">
        <f t="shared" si="2"/>
        <v>11549.136608900282</v>
      </c>
      <c r="F26" s="50">
        <f t="shared" si="5"/>
        <v>-29491.36608900287</v>
      </c>
    </row>
    <row r="27" spans="2:6" ht="18.75" x14ac:dyDescent="0.25">
      <c r="B27" s="17">
        <v>6</v>
      </c>
      <c r="C27" s="47">
        <f t="shared" si="3"/>
        <v>18600</v>
      </c>
      <c r="D27" s="48">
        <f t="shared" si="4"/>
        <v>0.56447393005377722</v>
      </c>
      <c r="E27" s="49">
        <f t="shared" ref="E27:E30" si="6">C27*D27</f>
        <v>10499.215099000256</v>
      </c>
      <c r="F27" s="50">
        <f t="shared" si="5"/>
        <v>-18992.150990002614</v>
      </c>
    </row>
    <row r="28" spans="2:6" ht="18.75" x14ac:dyDescent="0.25">
      <c r="B28" s="17">
        <v>7</v>
      </c>
      <c r="C28" s="47">
        <f t="shared" si="3"/>
        <v>18600</v>
      </c>
      <c r="D28" s="48">
        <f t="shared" si="4"/>
        <v>0.51315811823070645</v>
      </c>
      <c r="E28" s="49">
        <f t="shared" si="6"/>
        <v>9544.7409990911401</v>
      </c>
      <c r="F28" s="50">
        <f t="shared" si="5"/>
        <v>-9447.4099909114739</v>
      </c>
    </row>
    <row r="29" spans="2:6" ht="18.75" x14ac:dyDescent="0.25">
      <c r="B29" s="17">
        <v>8</v>
      </c>
      <c r="C29" s="47">
        <f t="shared" si="3"/>
        <v>18600</v>
      </c>
      <c r="D29" s="48">
        <f t="shared" si="4"/>
        <v>0.46650738020973315</v>
      </c>
      <c r="E29" s="49">
        <f t="shared" si="6"/>
        <v>8677.0372719010356</v>
      </c>
      <c r="F29" s="50">
        <f t="shared" si="5"/>
        <v>-770.37271901043823</v>
      </c>
    </row>
    <row r="30" spans="2:6" ht="19.5" thickBot="1" x14ac:dyDescent="0.3">
      <c r="B30" s="23">
        <v>9</v>
      </c>
      <c r="C30" s="51">
        <f t="shared" si="3"/>
        <v>18600</v>
      </c>
      <c r="D30" s="52">
        <f t="shared" si="4"/>
        <v>0.42409761837248466</v>
      </c>
      <c r="E30" s="53">
        <f t="shared" si="6"/>
        <v>7888.2157017282143</v>
      </c>
      <c r="F30" s="69">
        <f t="shared" si="5"/>
        <v>7117.8429827177761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T7(Ex. A)</vt:lpstr>
      <vt:lpstr>T7(Ex. B)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</dc:creator>
  <cp:lastModifiedBy>sav-salledecours</cp:lastModifiedBy>
  <dcterms:created xsi:type="dcterms:W3CDTF">2014-04-09T23:35:44Z</dcterms:created>
  <dcterms:modified xsi:type="dcterms:W3CDTF">2023-12-01T21:29:56Z</dcterms:modified>
</cp:coreProperties>
</file>