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o1081\A-Matériel\"/>
    </mc:Choice>
  </mc:AlternateContent>
  <xr:revisionPtr revIDLastSave="0" documentId="13_ncr:1_{B36C7857-2538-42E2-BC06-B891A55BBC1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VAN (gabarit)" sheetId="9" r:id="rId1"/>
    <sheet name="VAN (corrigé)" sheetId="5" r:id="rId2"/>
    <sheet name="Risque (gabarit)" sheetId="8" r:id="rId3"/>
    <sheet name="Risque (corrigé)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H21" i="9"/>
  <c r="G13" i="7"/>
  <c r="H13" i="7" s="1"/>
  <c r="G12" i="7"/>
  <c r="H12" i="7" s="1"/>
  <c r="H14" i="7" s="1"/>
  <c r="G8" i="7"/>
  <c r="H8" i="7" s="1"/>
  <c r="G7" i="7"/>
  <c r="G9" i="7" s="1"/>
  <c r="G6" i="7"/>
  <c r="H6" i="7" s="1"/>
  <c r="G3" i="7"/>
  <c r="H3" i="7" s="1"/>
  <c r="H7" i="7" l="1"/>
  <c r="H9" i="7" s="1"/>
  <c r="G14" i="7"/>
  <c r="C7" i="5" l="1"/>
  <c r="C11" i="5"/>
  <c r="C16" i="5"/>
  <c r="C13" i="5" l="1"/>
  <c r="C14" i="5"/>
  <c r="C15" i="5"/>
  <c r="D16" i="5" s="1"/>
  <c r="C12" i="5"/>
  <c r="H21" i="5"/>
  <c r="D14" i="5" l="1"/>
  <c r="D12" i="5"/>
  <c r="E12" i="5" s="1"/>
  <c r="D13" i="5"/>
  <c r="E16" i="5"/>
  <c r="F16" i="5" s="1"/>
  <c r="G12" i="5"/>
  <c r="F11" i="5"/>
  <c r="G16" i="5"/>
  <c r="G15" i="5"/>
  <c r="G14" i="5"/>
  <c r="G13" i="5"/>
  <c r="F12" i="5" l="1"/>
  <c r="H12" i="5" s="1"/>
  <c r="E13" i="5"/>
  <c r="F13" i="5" s="1"/>
  <c r="H13" i="5" s="1"/>
  <c r="H16" i="5"/>
  <c r="D15" i="5"/>
  <c r="E15" i="5" s="1"/>
  <c r="F15" i="5" s="1"/>
  <c r="H15" i="5" s="1"/>
  <c r="E14" i="5"/>
  <c r="F14" i="5" s="1"/>
  <c r="H14" i="5" s="1"/>
  <c r="H11" i="5"/>
  <c r="F3" i="5" l="1"/>
  <c r="F4" i="5"/>
  <c r="F5" i="5"/>
  <c r="I11" i="5"/>
  <c r="I12" i="5" s="1"/>
  <c r="I13" i="5" s="1"/>
  <c r="I14" i="5" s="1"/>
  <c r="I15" i="5" l="1"/>
  <c r="I16" i="5" s="1"/>
  <c r="F2" i="5" s="1"/>
</calcChain>
</file>

<file path=xl/sharedStrings.xml><?xml version="1.0" encoding="utf-8"?>
<sst xmlns="http://schemas.openxmlformats.org/spreadsheetml/2006/main" count="79" uniqueCount="38">
  <si>
    <t>Années</t>
  </si>
  <si>
    <t>Probabilité d'occurrence</t>
  </si>
  <si>
    <t>I</t>
  </si>
  <si>
    <t>R</t>
  </si>
  <si>
    <t>Taux d'imposition</t>
  </si>
  <si>
    <t>VA des flux</t>
  </si>
  <si>
    <t>VAN</t>
  </si>
  <si>
    <t>Amortissement</t>
  </si>
  <si>
    <t>Flux revenus</t>
  </si>
  <si>
    <r>
      <t>1/(1+R)</t>
    </r>
    <r>
      <rPr>
        <vertAlign val="superscript"/>
        <sz val="14"/>
        <rFont val="Calibri"/>
        <family val="2"/>
      </rPr>
      <t xml:space="preserve">t </t>
    </r>
  </si>
  <si>
    <t>W                                        (à recevoir en T0)</t>
  </si>
  <si>
    <t>U(VAN)</t>
  </si>
  <si>
    <t>E(.)</t>
  </si>
  <si>
    <t>Flux actuels cumulés</t>
  </si>
  <si>
    <t xml:space="preserve">Flux de trésorerie brut </t>
  </si>
  <si>
    <t>Bénéfices imposables</t>
  </si>
  <si>
    <t>Impôt à payer</t>
  </si>
  <si>
    <t>Flux de trésorerie net</t>
  </si>
  <si>
    <t>Ip</t>
  </si>
  <si>
    <t>TRAM</t>
  </si>
  <si>
    <t>TRI</t>
  </si>
  <si>
    <t>DRCA</t>
  </si>
  <si>
    <t>Durée d'amort</t>
  </si>
  <si>
    <t>VR</t>
  </si>
  <si>
    <t>Choix 1</t>
  </si>
  <si>
    <t>statuquo</t>
  </si>
  <si>
    <t>Choix 2</t>
  </si>
  <si>
    <t>W                                       (à recevoir en T1)</t>
  </si>
  <si>
    <t>Réinvestissement</t>
  </si>
  <si>
    <t>Réussite</t>
  </si>
  <si>
    <t>Réussite partielle</t>
  </si>
  <si>
    <t>Échec</t>
  </si>
  <si>
    <t>Choix 3</t>
  </si>
  <si>
    <t>Marché en croissance</t>
  </si>
  <si>
    <t>Marché en décroissance</t>
  </si>
  <si>
    <t>Vente en t0</t>
  </si>
  <si>
    <t>Traffic en croissance</t>
  </si>
  <si>
    <t>Traffic en décroissance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</si>
</sst>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vertAlign val="superscript"/>
      <sz val="14"/>
      <name val="Calibri"/>
      <family val="2"/>
    </font>
    <font>
      <sz val="14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1" fillId="0" borderId="0" xfId="0" applyNumberFormat="1" applyFont="1"/>
    <xf numFmtId="3" fontId="2" fillId="0" borderId="10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6" xfId="0" applyNumberFormat="1" applyBorder="1" applyAlignment="1">
      <alignment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10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10" fontId="1" fillId="0" borderId="6" xfId="0" applyNumberFormat="1" applyFont="1" applyBorder="1"/>
    <xf numFmtId="0" fontId="2" fillId="0" borderId="15" xfId="0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9" fontId="0" fillId="0" borderId="0" xfId="0" applyNumberFormat="1"/>
    <xf numFmtId="3" fontId="2" fillId="0" borderId="1" xfId="0" applyNumberFormat="1" applyFont="1" applyBorder="1" applyAlignment="1">
      <alignment horizontal="left" vertical="center" wrapText="1"/>
    </xf>
    <xf numFmtId="0" fontId="5" fillId="0" borderId="3" xfId="0" applyFont="1" applyBorder="1"/>
    <xf numFmtId="2" fontId="5" fillId="0" borderId="4" xfId="0" applyNumberFormat="1" applyFont="1" applyBorder="1"/>
    <xf numFmtId="10" fontId="5" fillId="0" borderId="4" xfId="0" applyNumberFormat="1" applyFont="1" applyBorder="1"/>
    <xf numFmtId="9" fontId="5" fillId="0" borderId="4" xfId="0" applyNumberFormat="1" applyFont="1" applyBorder="1"/>
    <xf numFmtId="0" fontId="5" fillId="0" borderId="5" xfId="0" applyFont="1" applyBorder="1"/>
    <xf numFmtId="2" fontId="5" fillId="0" borderId="6" xfId="0" applyNumberFormat="1" applyFont="1" applyBorder="1"/>
    <xf numFmtId="2" fontId="5" fillId="2" borderId="2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" fontId="0" fillId="0" borderId="19" xfId="0" applyNumberFormat="1" applyBorder="1" applyAlignment="1">
      <alignment wrapText="1"/>
    </xf>
    <xf numFmtId="2" fontId="0" fillId="0" borderId="20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1" xfId="0" applyBorder="1" applyAlignment="1">
      <alignment wrapText="1"/>
    </xf>
    <xf numFmtId="3" fontId="0" fillId="0" borderId="4" xfId="0" applyNumberFormat="1" applyBorder="1" applyAlignment="1">
      <alignment wrapText="1"/>
    </xf>
    <xf numFmtId="3" fontId="0" fillId="0" borderId="22" xfId="0" applyNumberFormat="1" applyBorder="1" applyAlignment="1">
      <alignment wrapText="1"/>
    </xf>
    <xf numFmtId="2" fontId="0" fillId="0" borderId="23" xfId="0" applyNumberFormat="1" applyBorder="1" applyAlignment="1">
      <alignment wrapText="1"/>
    </xf>
    <xf numFmtId="3" fontId="0" fillId="0" borderId="3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3" fontId="0" fillId="0" borderId="24" xfId="0" applyNumberFormat="1" applyBorder="1" applyAlignment="1">
      <alignment wrapText="1"/>
    </xf>
    <xf numFmtId="2" fontId="0" fillId="0" borderId="25" xfId="0" applyNumberFormat="1" applyBorder="1" applyAlignment="1">
      <alignment wrapText="1"/>
    </xf>
    <xf numFmtId="3" fontId="0" fillId="0" borderId="17" xfId="0" applyNumberFormat="1" applyBorder="1" applyAlignment="1">
      <alignment wrapText="1"/>
    </xf>
    <xf numFmtId="2" fontId="0" fillId="0" borderId="18" xfId="0" applyNumberFormat="1" applyBorder="1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DE35-508B-4991-AF86-614EEE7F0508}">
  <dimension ref="B1:I21"/>
  <sheetViews>
    <sheetView workbookViewId="0">
      <selection activeCell="H8" sqref="H8"/>
    </sheetView>
  </sheetViews>
  <sheetFormatPr baseColWidth="10" defaultColWidth="11.42578125" defaultRowHeight="15" x14ac:dyDescent="0.25"/>
  <cols>
    <col min="1" max="1" width="3.42578125" customWidth="1"/>
    <col min="2" max="2" width="20.7109375" bestFit="1" customWidth="1"/>
    <col min="3" max="3" width="13.42578125" customWidth="1"/>
    <col min="4" max="4" width="20.7109375" bestFit="1" customWidth="1"/>
    <col min="5" max="5" width="17.140625" bestFit="1" customWidth="1"/>
    <col min="6" max="6" width="14.28515625" bestFit="1" customWidth="1"/>
    <col min="7" max="7" width="13.42578125" bestFit="1" customWidth="1"/>
    <col min="8" max="8" width="22.28515625" customWidth="1"/>
    <col min="9" max="9" width="34.5703125" bestFit="1" customWidth="1"/>
  </cols>
  <sheetData>
    <row r="1" spans="2:9" ht="15.75" thickBot="1" x14ac:dyDescent="0.3"/>
    <row r="2" spans="2:9" ht="18.75" x14ac:dyDescent="0.3">
      <c r="B2" s="8" t="s">
        <v>2</v>
      </c>
      <c r="C2" s="28"/>
      <c r="E2" s="43" t="s">
        <v>6</v>
      </c>
      <c r="F2" s="50"/>
    </row>
    <row r="3" spans="2:9" ht="18.75" x14ac:dyDescent="0.3">
      <c r="B3" s="9" t="s">
        <v>22</v>
      </c>
      <c r="C3" s="29"/>
      <c r="E3" s="44" t="s">
        <v>18</v>
      </c>
      <c r="F3" s="45"/>
    </row>
    <row r="4" spans="2:9" ht="18.75" x14ac:dyDescent="0.3">
      <c r="B4" s="9" t="s">
        <v>3</v>
      </c>
      <c r="C4" s="30"/>
      <c r="E4" s="44" t="s">
        <v>19</v>
      </c>
      <c r="F4" s="46"/>
    </row>
    <row r="5" spans="2:9" ht="18.75" x14ac:dyDescent="0.3">
      <c r="B5" s="9" t="s">
        <v>8</v>
      </c>
      <c r="C5" s="29"/>
      <c r="E5" s="44" t="s">
        <v>20</v>
      </c>
      <c r="F5" s="47"/>
    </row>
    <row r="6" spans="2:9" ht="19.5" thickBot="1" x14ac:dyDescent="0.35">
      <c r="B6" s="9" t="s">
        <v>23</v>
      </c>
      <c r="C6" s="31"/>
      <c r="E6" s="48" t="s">
        <v>21</v>
      </c>
      <c r="F6" s="49"/>
      <c r="H6" s="42"/>
    </row>
    <row r="7" spans="2:9" ht="18.75" x14ac:dyDescent="0.3">
      <c r="B7" s="9" t="s">
        <v>7</v>
      </c>
      <c r="C7" s="31"/>
    </row>
    <row r="8" spans="2:9" ht="19.5" thickBot="1" x14ac:dyDescent="0.35">
      <c r="B8" s="32" t="s">
        <v>4</v>
      </c>
      <c r="C8" s="33"/>
    </row>
    <row r="9" spans="2:9" ht="19.5" thickBot="1" x14ac:dyDescent="0.35">
      <c r="D9" s="10"/>
      <c r="E9" s="10"/>
      <c r="F9" s="1"/>
    </row>
    <row r="10" spans="2:9" ht="57" thickBot="1" x14ac:dyDescent="0.3">
      <c r="B10" s="2" t="s">
        <v>0</v>
      </c>
      <c r="C10" s="2" t="s">
        <v>14</v>
      </c>
      <c r="D10" s="2" t="s">
        <v>15</v>
      </c>
      <c r="E10" s="3" t="s">
        <v>16</v>
      </c>
      <c r="F10" s="2" t="s">
        <v>17</v>
      </c>
      <c r="G10" s="2" t="s">
        <v>9</v>
      </c>
      <c r="H10" s="4" t="s">
        <v>5</v>
      </c>
      <c r="I10" s="5" t="s">
        <v>13</v>
      </c>
    </row>
    <row r="11" spans="2:9" ht="18.75" x14ac:dyDescent="0.25">
      <c r="B11" s="34">
        <v>0</v>
      </c>
      <c r="C11" s="38"/>
      <c r="D11" s="38"/>
      <c r="E11" s="35"/>
      <c r="F11" s="38"/>
      <c r="G11" s="34"/>
      <c r="H11" s="36"/>
      <c r="I11" s="37"/>
    </row>
    <row r="12" spans="2:9" ht="18.75" x14ac:dyDescent="0.25">
      <c r="B12" s="6">
        <v>1</v>
      </c>
      <c r="C12" s="39"/>
      <c r="D12" s="39"/>
      <c r="E12" s="11"/>
      <c r="F12" s="39"/>
      <c r="G12" s="12"/>
      <c r="H12" s="13"/>
      <c r="I12" s="14"/>
    </row>
    <row r="13" spans="2:9" ht="18.75" x14ac:dyDescent="0.25">
      <c r="B13" s="6">
        <v>2</v>
      </c>
      <c r="C13" s="39"/>
      <c r="D13" s="39"/>
      <c r="E13" s="11"/>
      <c r="F13" s="39"/>
      <c r="G13" s="12"/>
      <c r="H13" s="13"/>
      <c r="I13" s="14"/>
    </row>
    <row r="14" spans="2:9" ht="18.75" x14ac:dyDescent="0.25">
      <c r="B14" s="6">
        <v>3</v>
      </c>
      <c r="C14" s="39"/>
      <c r="D14" s="39"/>
      <c r="E14" s="11"/>
      <c r="F14" s="39"/>
      <c r="G14" s="12"/>
      <c r="H14" s="13"/>
      <c r="I14" s="14"/>
    </row>
    <row r="15" spans="2:9" ht="18.75" x14ac:dyDescent="0.25">
      <c r="B15" s="6">
        <v>4</v>
      </c>
      <c r="C15" s="39"/>
      <c r="D15" s="39"/>
      <c r="E15" s="11"/>
      <c r="F15" s="39"/>
      <c r="G15" s="12"/>
      <c r="H15" s="13"/>
      <c r="I15" s="14"/>
    </row>
    <row r="16" spans="2:9" ht="19.5" thickBot="1" x14ac:dyDescent="0.3">
      <c r="B16" s="7">
        <v>5</v>
      </c>
      <c r="C16" s="40"/>
      <c r="D16" s="40"/>
      <c r="E16" s="15"/>
      <c r="F16" s="40"/>
      <c r="G16" s="16"/>
      <c r="H16" s="17"/>
      <c r="I16" s="41"/>
    </row>
    <row r="17" spans="2:8" ht="19.7" customHeight="1" x14ac:dyDescent="0.3">
      <c r="B17" s="1"/>
      <c r="C17" s="1"/>
      <c r="D17" s="1"/>
      <c r="E17" s="1"/>
      <c r="F17" s="1"/>
    </row>
    <row r="21" spans="2:8" x14ac:dyDescent="0.25">
      <c r="H21" s="51">
        <f>20000*0.909</f>
        <v>18180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1"/>
  <sheetViews>
    <sheetView tabSelected="1" workbookViewId="0">
      <selection activeCell="F7" sqref="F7"/>
    </sheetView>
  </sheetViews>
  <sheetFormatPr baseColWidth="10" defaultColWidth="11.42578125" defaultRowHeight="15" x14ac:dyDescent="0.25"/>
  <cols>
    <col min="1" max="1" width="3.42578125" customWidth="1"/>
    <col min="2" max="2" width="20.7109375" bestFit="1" customWidth="1"/>
    <col min="3" max="3" width="13.42578125" customWidth="1"/>
    <col min="4" max="4" width="20.7109375" bestFit="1" customWidth="1"/>
    <col min="5" max="5" width="17.140625" bestFit="1" customWidth="1"/>
    <col min="6" max="6" width="14.28515625" bestFit="1" customWidth="1"/>
    <col min="7" max="7" width="13.42578125" bestFit="1" customWidth="1"/>
    <col min="8" max="8" width="22.28515625" customWidth="1"/>
    <col min="9" max="9" width="34.5703125" bestFit="1" customWidth="1"/>
  </cols>
  <sheetData>
    <row r="1" spans="2:9" ht="15.75" thickBot="1" x14ac:dyDescent="0.3"/>
    <row r="2" spans="2:9" ht="18.75" x14ac:dyDescent="0.3">
      <c r="B2" s="8" t="s">
        <v>2</v>
      </c>
      <c r="C2" s="28">
        <v>75000</v>
      </c>
      <c r="E2" s="43" t="s">
        <v>6</v>
      </c>
      <c r="F2" s="50">
        <f>I16</f>
        <v>14031.323082657096</v>
      </c>
    </row>
    <row r="3" spans="2:9" ht="18.75" x14ac:dyDescent="0.3">
      <c r="B3" s="9" t="s">
        <v>22</v>
      </c>
      <c r="C3" s="29">
        <v>3</v>
      </c>
      <c r="E3" s="44" t="s">
        <v>18</v>
      </c>
      <c r="F3" s="45">
        <f>SUM(H12:H16)/C2</f>
        <v>1.1870843077687612</v>
      </c>
    </row>
    <row r="4" spans="2:9" ht="18.75" x14ac:dyDescent="0.3">
      <c r="B4" s="9" t="s">
        <v>3</v>
      </c>
      <c r="C4" s="30">
        <v>0.08</v>
      </c>
      <c r="E4" s="44" t="s">
        <v>19</v>
      </c>
      <c r="F4" s="46">
        <f>((F3)^(1/5))-1</f>
        <v>3.489505744672039E-2</v>
      </c>
    </row>
    <row r="5" spans="2:9" ht="18.75" x14ac:dyDescent="0.3">
      <c r="B5" s="9" t="s">
        <v>8</v>
      </c>
      <c r="C5" s="29">
        <v>25000</v>
      </c>
      <c r="E5" s="44" t="s">
        <v>20</v>
      </c>
      <c r="F5" s="47">
        <f>IRR(H11:H16,0.2)</f>
        <v>6.5039322735288785E-2</v>
      </c>
    </row>
    <row r="6" spans="2:9" ht="19.5" thickBot="1" x14ac:dyDescent="0.35">
      <c r="B6" s="9" t="s">
        <v>23</v>
      </c>
      <c r="C6" s="31">
        <v>10000</v>
      </c>
      <c r="E6" s="48" t="s">
        <v>21</v>
      </c>
      <c r="F6" s="49">
        <f>B15+(-I15/(I16-I15))</f>
        <v>4.1753353216000004</v>
      </c>
      <c r="H6" s="42"/>
    </row>
    <row r="7" spans="2:9" ht="18.75" x14ac:dyDescent="0.3">
      <c r="B7" s="9" t="s">
        <v>7</v>
      </c>
      <c r="C7" s="31">
        <f>(C2-C6)/C3</f>
        <v>21666.666666666668</v>
      </c>
    </row>
    <row r="8" spans="2:9" ht="19.5" thickBot="1" x14ac:dyDescent="0.35">
      <c r="B8" s="32" t="s">
        <v>4</v>
      </c>
      <c r="C8" s="33">
        <v>0.4</v>
      </c>
    </row>
    <row r="9" spans="2:9" ht="19.5" thickBot="1" x14ac:dyDescent="0.35">
      <c r="D9" s="10"/>
      <c r="E9" s="10"/>
      <c r="F9" s="1"/>
    </row>
    <row r="10" spans="2:9" ht="57" thickBot="1" x14ac:dyDescent="0.3">
      <c r="B10" s="2" t="s">
        <v>0</v>
      </c>
      <c r="C10" s="2" t="s">
        <v>14</v>
      </c>
      <c r="D10" s="2" t="s">
        <v>15</v>
      </c>
      <c r="E10" s="3" t="s">
        <v>16</v>
      </c>
      <c r="F10" s="2" t="s">
        <v>17</v>
      </c>
      <c r="G10" s="2" t="s">
        <v>9</v>
      </c>
      <c r="H10" s="4" t="s">
        <v>5</v>
      </c>
      <c r="I10" s="5" t="s">
        <v>13</v>
      </c>
    </row>
    <row r="11" spans="2:9" ht="18.75" x14ac:dyDescent="0.25">
      <c r="B11" s="34">
        <v>0</v>
      </c>
      <c r="C11" s="38">
        <f>-C2</f>
        <v>-75000</v>
      </c>
      <c r="D11" s="38">
        <v>0</v>
      </c>
      <c r="E11" s="35">
        <v>0</v>
      </c>
      <c r="F11" s="38">
        <f>C11</f>
        <v>-75000</v>
      </c>
      <c r="G11" s="34">
        <v>1</v>
      </c>
      <c r="H11" s="36">
        <f>C11*G11</f>
        <v>-75000</v>
      </c>
      <c r="I11" s="37">
        <f>H11</f>
        <v>-75000</v>
      </c>
    </row>
    <row r="12" spans="2:9" ht="18.75" x14ac:dyDescent="0.25">
      <c r="B12" s="6">
        <v>1</v>
      </c>
      <c r="C12" s="39">
        <f>$C$5</f>
        <v>25000</v>
      </c>
      <c r="D12" s="39">
        <f>C$12-'VAN (corrigé)'!C$7</f>
        <v>3333.3333333333321</v>
      </c>
      <c r="E12" s="11">
        <f>D12*0.4</f>
        <v>1333.333333333333</v>
      </c>
      <c r="F12" s="39">
        <f>C12-E12</f>
        <v>23666.666666666668</v>
      </c>
      <c r="G12" s="12">
        <f>1/(1+$C$4)^B12</f>
        <v>0.92592592592592582</v>
      </c>
      <c r="H12" s="13">
        <f>F12*G12</f>
        <v>21913.580246913578</v>
      </c>
      <c r="I12" s="14">
        <f t="shared" ref="I12:I16" si="0">I11+H12</f>
        <v>-53086.419753086418</v>
      </c>
    </row>
    <row r="13" spans="2:9" ht="18.75" x14ac:dyDescent="0.25">
      <c r="B13" s="6">
        <v>2</v>
      </c>
      <c r="C13" s="39">
        <f t="shared" ref="C13:C15" si="1">$C$5</f>
        <v>25000</v>
      </c>
      <c r="D13" s="39">
        <f>C$12-'VAN (corrigé)'!C$7</f>
        <v>3333.3333333333321</v>
      </c>
      <c r="E13" s="11">
        <f t="shared" ref="E13:E16" si="2">D13*0.4</f>
        <v>1333.333333333333</v>
      </c>
      <c r="F13" s="39">
        <f t="shared" ref="F13:F16" si="3">C13-E13</f>
        <v>23666.666666666668</v>
      </c>
      <c r="G13" s="12">
        <f>1/(1+$C$4)^B13</f>
        <v>0.85733882030178321</v>
      </c>
      <c r="H13" s="13">
        <f t="shared" ref="H13:H16" si="4">F13*G13</f>
        <v>20290.352080475535</v>
      </c>
      <c r="I13" s="14">
        <f t="shared" si="0"/>
        <v>-32796.06767261088</v>
      </c>
    </row>
    <row r="14" spans="2:9" ht="18.75" x14ac:dyDescent="0.25">
      <c r="B14" s="6">
        <v>3</v>
      </c>
      <c r="C14" s="39">
        <f t="shared" si="1"/>
        <v>25000</v>
      </c>
      <c r="D14" s="39">
        <f>C$12-'VAN (corrigé)'!C$7</f>
        <v>3333.3333333333321</v>
      </c>
      <c r="E14" s="11">
        <f t="shared" si="2"/>
        <v>1333.333333333333</v>
      </c>
      <c r="F14" s="39">
        <f t="shared" si="3"/>
        <v>23666.666666666668</v>
      </c>
      <c r="G14" s="12">
        <f>1/(1+$C$4)^B14</f>
        <v>0.79383224102016958</v>
      </c>
      <c r="H14" s="13">
        <f t="shared" si="4"/>
        <v>18787.363037477349</v>
      </c>
      <c r="I14" s="14">
        <f t="shared" si="0"/>
        <v>-14008.70463513353</v>
      </c>
    </row>
    <row r="15" spans="2:9" ht="18.75" x14ac:dyDescent="0.25">
      <c r="B15" s="6">
        <v>4</v>
      </c>
      <c r="C15" s="39">
        <f t="shared" si="1"/>
        <v>25000</v>
      </c>
      <c r="D15" s="39">
        <f>C15</f>
        <v>25000</v>
      </c>
      <c r="E15" s="11">
        <f t="shared" si="2"/>
        <v>10000</v>
      </c>
      <c r="F15" s="39">
        <f t="shared" si="3"/>
        <v>15000</v>
      </c>
      <c r="G15" s="12">
        <f>1/(1+$C$4)^B15</f>
        <v>0.73502985279645328</v>
      </c>
      <c r="H15" s="13">
        <f t="shared" si="4"/>
        <v>11025.447791946799</v>
      </c>
      <c r="I15" s="14">
        <f t="shared" si="0"/>
        <v>-2983.2568431867312</v>
      </c>
    </row>
    <row r="16" spans="2:9" ht="19.5" thickBot="1" x14ac:dyDescent="0.3">
      <c r="B16" s="7">
        <v>5</v>
      </c>
      <c r="C16" s="40">
        <f>$C$5+C6</f>
        <v>35000</v>
      </c>
      <c r="D16" s="40">
        <f>C15</f>
        <v>25000</v>
      </c>
      <c r="E16" s="15">
        <f t="shared" si="2"/>
        <v>10000</v>
      </c>
      <c r="F16" s="40">
        <f t="shared" si="3"/>
        <v>25000</v>
      </c>
      <c r="G16" s="16">
        <f>1/(1+$C$4)^B16</f>
        <v>0.68058319703375303</v>
      </c>
      <c r="H16" s="17">
        <f t="shared" si="4"/>
        <v>17014.579925843827</v>
      </c>
      <c r="I16" s="41">
        <f t="shared" si="0"/>
        <v>14031.323082657096</v>
      </c>
    </row>
    <row r="17" spans="2:8" ht="19.7" customHeight="1" x14ac:dyDescent="0.3">
      <c r="B17" s="1"/>
      <c r="C17" s="1"/>
      <c r="D17" s="1"/>
      <c r="E17" s="1"/>
      <c r="F17" s="1"/>
    </row>
    <row r="21" spans="2:8" x14ac:dyDescent="0.25">
      <c r="H21" s="51">
        <f>20000*0.909</f>
        <v>18180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A26D-C186-403D-A03E-C75E643D2E97}">
  <dimension ref="B1:G14"/>
  <sheetViews>
    <sheetView workbookViewId="0">
      <selection sqref="A1:XFD1048576"/>
    </sheetView>
  </sheetViews>
  <sheetFormatPr baseColWidth="10" defaultRowHeight="15" x14ac:dyDescent="0.25"/>
  <cols>
    <col min="1" max="1" width="2.85546875" style="18" customWidth="1"/>
    <col min="2" max="2" width="12.42578125" style="18" bestFit="1" customWidth="1"/>
    <col min="3" max="3" width="12.28515625" style="18" bestFit="1" customWidth="1"/>
    <col min="4" max="4" width="16.42578125" style="18" bestFit="1" customWidth="1"/>
    <col min="5" max="5" width="12.28515625" style="18" bestFit="1" customWidth="1"/>
    <col min="6" max="6" width="16.42578125" style="18" bestFit="1" customWidth="1"/>
    <col min="7" max="7" width="12.42578125" style="18" bestFit="1" customWidth="1"/>
    <col min="8" max="8" width="12.28515625" style="18" bestFit="1" customWidth="1"/>
    <col min="9" max="9" width="16.42578125" style="18" bestFit="1" customWidth="1"/>
    <col min="10" max="16384" width="11.42578125" style="18"/>
  </cols>
  <sheetData>
    <row r="1" spans="2:7" ht="15.75" thickBot="1" x14ac:dyDescent="0.3"/>
    <row r="2" spans="2:7" ht="30" x14ac:dyDescent="0.25">
      <c r="B2" s="22" t="s">
        <v>24</v>
      </c>
      <c r="C2" s="19" t="s">
        <v>1</v>
      </c>
      <c r="D2" s="23" t="s">
        <v>10</v>
      </c>
      <c r="F2" s="67"/>
      <c r="G2" s="67"/>
    </row>
    <row r="3" spans="2:7" ht="15.75" thickBot="1" x14ac:dyDescent="0.3">
      <c r="B3" s="20" t="s">
        <v>35</v>
      </c>
      <c r="C3" s="21"/>
      <c r="D3" s="24"/>
      <c r="F3" s="27"/>
      <c r="G3" s="26"/>
    </row>
    <row r="4" spans="2:7" ht="15.75" thickBot="1" x14ac:dyDescent="0.3"/>
    <row r="5" spans="2:7" ht="30" x14ac:dyDescent="0.25">
      <c r="B5" s="22" t="s">
        <v>26</v>
      </c>
      <c r="C5" s="19" t="s">
        <v>1</v>
      </c>
      <c r="D5" s="23" t="s">
        <v>27</v>
      </c>
      <c r="F5" s="67"/>
      <c r="G5" s="67"/>
    </row>
    <row r="6" spans="2:7" x14ac:dyDescent="0.25">
      <c r="B6" s="56" t="s">
        <v>29</v>
      </c>
      <c r="C6" s="57"/>
      <c r="D6" s="58"/>
      <c r="F6" s="27"/>
      <c r="G6" s="26"/>
    </row>
    <row r="7" spans="2:7" ht="30" x14ac:dyDescent="0.25">
      <c r="B7" s="56" t="s">
        <v>30</v>
      </c>
      <c r="C7" s="57"/>
      <c r="D7" s="58"/>
      <c r="F7" s="27"/>
      <c r="G7" s="26"/>
    </row>
    <row r="8" spans="2:7" ht="15.75" thickBot="1" x14ac:dyDescent="0.3">
      <c r="B8" s="20" t="s">
        <v>31</v>
      </c>
      <c r="C8" s="21"/>
      <c r="D8" s="24"/>
      <c r="F8" s="27"/>
      <c r="G8" s="26"/>
    </row>
    <row r="9" spans="2:7" ht="15.75" thickBot="1" x14ac:dyDescent="0.3">
      <c r="E9" s="25"/>
      <c r="F9" s="27"/>
      <c r="G9" s="26"/>
    </row>
    <row r="10" spans="2:7" ht="30" x14ac:dyDescent="0.25">
      <c r="B10" s="22" t="s">
        <v>32</v>
      </c>
      <c r="C10" s="19" t="s">
        <v>1</v>
      </c>
      <c r="D10" s="23" t="s">
        <v>27</v>
      </c>
      <c r="F10" s="67"/>
      <c r="G10" s="67"/>
    </row>
    <row r="11" spans="2:7" ht="30" x14ac:dyDescent="0.25">
      <c r="B11" s="56" t="s">
        <v>36</v>
      </c>
      <c r="C11" s="57"/>
      <c r="D11" s="58"/>
      <c r="F11" s="27"/>
      <c r="G11" s="26"/>
    </row>
    <row r="12" spans="2:7" ht="30.75" thickBot="1" x14ac:dyDescent="0.3">
      <c r="B12" s="20" t="s">
        <v>37</v>
      </c>
      <c r="C12" s="21"/>
      <c r="D12" s="24"/>
      <c r="F12" s="27"/>
      <c r="G12" s="26"/>
    </row>
    <row r="13" spans="2:7" x14ac:dyDescent="0.25">
      <c r="E13" s="25"/>
      <c r="F13" s="27"/>
      <c r="G13" s="26"/>
    </row>
    <row r="14" spans="2:7" x14ac:dyDescent="0.25">
      <c r="G14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3C2C-009B-4CEF-93DD-C72B787E4787}">
  <dimension ref="B1:H15"/>
  <sheetViews>
    <sheetView workbookViewId="0">
      <selection sqref="A1:XFD1048576"/>
    </sheetView>
  </sheetViews>
  <sheetFormatPr baseColWidth="10" defaultRowHeight="15" x14ac:dyDescent="0.25"/>
  <cols>
    <col min="1" max="1" width="4.140625" style="18" customWidth="1"/>
    <col min="2" max="2" width="18.85546875" style="18" customWidth="1"/>
    <col min="3" max="3" width="12.42578125" style="18" bestFit="1" customWidth="1"/>
    <col min="4" max="4" width="12.28515625" style="18" bestFit="1" customWidth="1"/>
    <col min="5" max="5" width="16.42578125" style="18" bestFit="1" customWidth="1"/>
    <col min="6" max="6" width="12.28515625" style="18" bestFit="1" customWidth="1"/>
    <col min="7" max="7" width="16.42578125" style="18" bestFit="1" customWidth="1"/>
    <col min="8" max="8" width="12.42578125" style="18" bestFit="1" customWidth="1"/>
    <col min="9" max="9" width="12.28515625" style="18" bestFit="1" customWidth="1"/>
    <col min="10" max="10" width="16.42578125" style="18" bestFit="1" customWidth="1"/>
    <col min="11" max="16384" width="11.42578125" style="18"/>
  </cols>
  <sheetData>
    <row r="1" spans="2:8" ht="15.75" thickBot="1" x14ac:dyDescent="0.3"/>
    <row r="2" spans="2:8" ht="30.75" thickBot="1" x14ac:dyDescent="0.3">
      <c r="C2" s="22" t="s">
        <v>24</v>
      </c>
      <c r="D2" s="19" t="s">
        <v>1</v>
      </c>
      <c r="E2" s="23" t="s">
        <v>10</v>
      </c>
      <c r="G2" s="52" t="s">
        <v>6</v>
      </c>
      <c r="H2" s="53" t="s">
        <v>11</v>
      </c>
    </row>
    <row r="3" spans="2:8" ht="15.75" thickBot="1" x14ac:dyDescent="0.3">
      <c r="C3" s="20" t="s">
        <v>25</v>
      </c>
      <c r="D3" s="21">
        <v>1</v>
      </c>
      <c r="E3" s="24">
        <v>250000</v>
      </c>
      <c r="G3" s="54">
        <f>E3/(1+0.1)^0</f>
        <v>250000</v>
      </c>
      <c r="H3" s="55">
        <f>LN(G3)</f>
        <v>12.429216196844383</v>
      </c>
    </row>
    <row r="4" spans="2:8" ht="15.75" thickBot="1" x14ac:dyDescent="0.3"/>
    <row r="5" spans="2:8" ht="30.75" thickBot="1" x14ac:dyDescent="0.3">
      <c r="C5" s="22" t="s">
        <v>26</v>
      </c>
      <c r="D5" s="19" t="s">
        <v>1</v>
      </c>
      <c r="E5" s="23" t="s">
        <v>27</v>
      </c>
      <c r="G5" s="52" t="s">
        <v>6</v>
      </c>
      <c r="H5" s="53" t="s">
        <v>11</v>
      </c>
    </row>
    <row r="6" spans="2:8" x14ac:dyDescent="0.25">
      <c r="B6" s="18" t="s">
        <v>28</v>
      </c>
      <c r="C6" s="56" t="s">
        <v>29</v>
      </c>
      <c r="D6" s="57">
        <v>0.1</v>
      </c>
      <c r="E6" s="58">
        <v>450000</v>
      </c>
      <c r="G6" s="59">
        <f>(E6/(1+0.1)^1)-B7</f>
        <v>329090.90909090906</v>
      </c>
      <c r="H6" s="60">
        <f t="shared" ref="H6:H8" si="0">LN(G6)</f>
        <v>12.704089311003584</v>
      </c>
    </row>
    <row r="7" spans="2:8" ht="30" x14ac:dyDescent="0.25">
      <c r="B7" s="18">
        <v>80000</v>
      </c>
      <c r="C7" s="56" t="s">
        <v>30</v>
      </c>
      <c r="D7" s="57">
        <v>0.3</v>
      </c>
      <c r="E7" s="58">
        <v>370000</v>
      </c>
      <c r="G7" s="61">
        <f>(E7/(1+0.1)^1)-B7</f>
        <v>256363.63636363635</v>
      </c>
      <c r="H7" s="62">
        <f t="shared" si="0"/>
        <v>12.454352170115925</v>
      </c>
    </row>
    <row r="8" spans="2:8" ht="15.75" thickBot="1" x14ac:dyDescent="0.3">
      <c r="C8" s="20" t="s">
        <v>31</v>
      </c>
      <c r="D8" s="21">
        <v>0.6</v>
      </c>
      <c r="E8" s="24">
        <v>295000</v>
      </c>
      <c r="G8" s="63">
        <f>(E8/(1+0.1)^1)-B7</f>
        <v>188181.81818181818</v>
      </c>
      <c r="H8" s="64">
        <f t="shared" si="0"/>
        <v>12.145163892443181</v>
      </c>
    </row>
    <row r="9" spans="2:8" ht="15.75" thickBot="1" x14ac:dyDescent="0.3">
      <c r="E9" s="27"/>
      <c r="F9" s="25" t="s">
        <v>12</v>
      </c>
      <c r="G9" s="65">
        <f>G6*$D6+G7*$D7+G8*$D8</f>
        <v>222727.27272727271</v>
      </c>
      <c r="H9" s="66">
        <f>H6*$D6+H7*$D7+H8*$D8</f>
        <v>12.293812917601043</v>
      </c>
    </row>
    <row r="10" spans="2:8" ht="15.75" thickBot="1" x14ac:dyDescent="0.3"/>
    <row r="11" spans="2:8" ht="30.75" thickBot="1" x14ac:dyDescent="0.3">
      <c r="C11" s="22" t="s">
        <v>32</v>
      </c>
      <c r="D11" s="19" t="s">
        <v>1</v>
      </c>
      <c r="E11" s="23" t="s">
        <v>27</v>
      </c>
      <c r="G11" s="52" t="s">
        <v>6</v>
      </c>
      <c r="H11" s="53" t="s">
        <v>11</v>
      </c>
    </row>
    <row r="12" spans="2:8" ht="30" x14ac:dyDescent="0.25">
      <c r="C12" s="56" t="s">
        <v>33</v>
      </c>
      <c r="D12" s="57">
        <v>0.3</v>
      </c>
      <c r="E12" s="58">
        <v>375000</v>
      </c>
      <c r="G12" s="59">
        <f>E12/(1+0.1)</f>
        <v>340909.09090909088</v>
      </c>
      <c r="H12" s="60">
        <f t="shared" ref="H12:H13" si="1">LN(G12)</f>
        <v>12.739371125148223</v>
      </c>
    </row>
    <row r="13" spans="2:8" ht="30.75" thickBot="1" x14ac:dyDescent="0.3">
      <c r="C13" s="20" t="s">
        <v>34</v>
      </c>
      <c r="D13" s="21">
        <v>0.7</v>
      </c>
      <c r="E13" s="24">
        <v>235000</v>
      </c>
      <c r="G13" s="63">
        <f t="shared" ref="G13" si="2">E13/(1+0.1)</f>
        <v>213636.36363636362</v>
      </c>
      <c r="H13" s="64">
        <f t="shared" si="1"/>
        <v>12.272030613321972</v>
      </c>
    </row>
    <row r="14" spans="2:8" ht="15.75" thickBot="1" x14ac:dyDescent="0.3">
      <c r="F14" s="25" t="s">
        <v>12</v>
      </c>
      <c r="G14" s="65">
        <f>G12*D12+G13*D13</f>
        <v>251818.18181818179</v>
      </c>
      <c r="H14" s="66">
        <f>H12*D12+H13*D13</f>
        <v>12.412232766869845</v>
      </c>
    </row>
    <row r="15" spans="2:8" x14ac:dyDescent="0.25">
      <c r="H15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VAN (gabarit)</vt:lpstr>
      <vt:lpstr>VAN (corrigé)</vt:lpstr>
      <vt:lpstr>Risque (gabarit)</vt:lpstr>
      <vt:lpstr>Risque (corrigé)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</dc:creator>
  <cp:lastModifiedBy>Yan-Olivier Charest</cp:lastModifiedBy>
  <dcterms:created xsi:type="dcterms:W3CDTF">2014-04-09T23:35:44Z</dcterms:created>
  <dcterms:modified xsi:type="dcterms:W3CDTF">2023-12-14T16:21:37Z</dcterms:modified>
</cp:coreProperties>
</file>